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alexknudson/Downloads/"/>
    </mc:Choice>
  </mc:AlternateContent>
  <xr:revisionPtr revIDLastSave="0" documentId="13_ncr:1_{C2534E0C-64A6-674A-9F80-C20184488E6D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7" i="1" l="1"/>
  <c r="L27" i="1"/>
  <c r="K27" i="1"/>
  <c r="J27" i="1"/>
  <c r="I27" i="1"/>
  <c r="H27" i="1"/>
  <c r="G27" i="1"/>
  <c r="F27" i="1"/>
  <c r="E27" i="1"/>
  <c r="D27" i="1"/>
  <c r="L6" i="1"/>
  <c r="L2" i="1"/>
  <c r="K6" i="1"/>
  <c r="K2" i="1"/>
  <c r="J6" i="1"/>
  <c r="J2" i="1"/>
  <c r="I6" i="1"/>
  <c r="I2" i="1"/>
  <c r="H6" i="1"/>
  <c r="H2" i="1"/>
  <c r="G6" i="1"/>
  <c r="G2" i="1"/>
  <c r="F6" i="1"/>
  <c r="F2" i="1"/>
  <c r="E6" i="1"/>
  <c r="E2" i="1"/>
  <c r="D6" i="1"/>
  <c r="D2" i="1"/>
  <c r="C6" i="1"/>
  <c r="C2" i="1"/>
  <c r="C27" i="1"/>
  <c r="C17" i="1"/>
  <c r="C18" i="1" s="1"/>
  <c r="C24" i="1" s="1"/>
  <c r="B27" i="1"/>
  <c r="B18" i="1"/>
  <c r="B24" i="1" s="1"/>
  <c r="B6" i="1"/>
  <c r="B5" i="1"/>
  <c r="B2" i="1"/>
  <c r="B3" i="1" s="1"/>
  <c r="C1" i="1" s="1"/>
  <c r="B7" i="1" l="1"/>
  <c r="B10" i="1" s="1"/>
  <c r="C5" i="1"/>
  <c r="C7" i="1"/>
  <c r="D5" i="1" s="1"/>
  <c r="D7" i="1" s="1"/>
  <c r="C3" i="1"/>
  <c r="C12" i="1"/>
  <c r="C13" i="1"/>
  <c r="D17" i="1"/>
  <c r="C29" i="1"/>
  <c r="C19" i="1"/>
  <c r="C25" i="1" s="1"/>
  <c r="C30" i="1" s="1"/>
  <c r="B13" i="1"/>
  <c r="B12" i="1"/>
  <c r="B11" i="1"/>
  <c r="B29" i="1"/>
  <c r="B19" i="1"/>
  <c r="B25" i="1" s="1"/>
  <c r="B30" i="1" s="1"/>
  <c r="D10" i="1" l="1"/>
  <c r="E5" i="1"/>
  <c r="E7" i="1" s="1"/>
  <c r="C11" i="1"/>
  <c r="D1" i="1"/>
  <c r="D3" i="1" s="1"/>
  <c r="C10" i="1"/>
  <c r="E17" i="1"/>
  <c r="E18" i="1" s="1"/>
  <c r="E24" i="1" s="1"/>
  <c r="E29" i="1" s="1"/>
  <c r="D18" i="1"/>
  <c r="F17" i="1"/>
  <c r="C28" i="1"/>
  <c r="B28" i="1"/>
  <c r="E19" i="1" l="1"/>
  <c r="E25" i="1" s="1"/>
  <c r="E30" i="1" s="1"/>
  <c r="E28" i="1" s="1"/>
  <c r="C35" i="1"/>
  <c r="C40" i="1" s="1"/>
  <c r="C45" i="1" s="1"/>
  <c r="E10" i="1"/>
  <c r="F5" i="1"/>
  <c r="F7" i="1" s="1"/>
  <c r="E1" i="1"/>
  <c r="E3" i="1" s="1"/>
  <c r="D13" i="1"/>
  <c r="D12" i="1"/>
  <c r="D11" i="1"/>
  <c r="C34" i="1"/>
  <c r="C39" i="1" s="1"/>
  <c r="C44" i="1" s="1"/>
  <c r="C36" i="1"/>
  <c r="C41" i="1" s="1"/>
  <c r="C46" i="1" s="1"/>
  <c r="C37" i="1"/>
  <c r="C42" i="1" s="1"/>
  <c r="C47" i="1" s="1"/>
  <c r="D19" i="1"/>
  <c r="D25" i="1" s="1"/>
  <c r="D30" i="1" s="1"/>
  <c r="D24" i="1"/>
  <c r="D29" i="1" s="1"/>
  <c r="D28" i="1" s="1"/>
  <c r="D37" i="1" s="1"/>
  <c r="D42" i="1" s="1"/>
  <c r="D47" i="1" s="1"/>
  <c r="G17" i="1"/>
  <c r="F18" i="1"/>
  <c r="F24" i="1" s="1"/>
  <c r="F29" i="1" s="1"/>
  <c r="B37" i="1"/>
  <c r="B42" i="1" s="1"/>
  <c r="B47" i="1" s="1"/>
  <c r="B36" i="1"/>
  <c r="B41" i="1" s="1"/>
  <c r="B46" i="1" s="1"/>
  <c r="B35" i="1"/>
  <c r="B40" i="1" s="1"/>
  <c r="B45" i="1" s="1"/>
  <c r="B34" i="1"/>
  <c r="B39" i="1" s="1"/>
  <c r="B44" i="1" s="1"/>
  <c r="E34" i="1" l="1"/>
  <c r="E39" i="1" s="1"/>
  <c r="E44" i="1" s="1"/>
  <c r="F19" i="1"/>
  <c r="F25" i="1" s="1"/>
  <c r="F30" i="1" s="1"/>
  <c r="F10" i="1"/>
  <c r="G5" i="1"/>
  <c r="G7" i="1" s="1"/>
  <c r="D34" i="1"/>
  <c r="D39" i="1" s="1"/>
  <c r="D44" i="1" s="1"/>
  <c r="D35" i="1"/>
  <c r="D40" i="1" s="1"/>
  <c r="D45" i="1" s="1"/>
  <c r="D36" i="1"/>
  <c r="D41" i="1" s="1"/>
  <c r="D46" i="1" s="1"/>
  <c r="F1" i="1"/>
  <c r="F3" i="1" s="1"/>
  <c r="E13" i="1"/>
  <c r="E37" i="1" s="1"/>
  <c r="E42" i="1" s="1"/>
  <c r="E47" i="1" s="1"/>
  <c r="E12" i="1"/>
  <c r="E36" i="1" s="1"/>
  <c r="E41" i="1" s="1"/>
  <c r="E46" i="1" s="1"/>
  <c r="E11" i="1"/>
  <c r="E35" i="1" s="1"/>
  <c r="E40" i="1" s="1"/>
  <c r="E45" i="1" s="1"/>
  <c r="F28" i="1"/>
  <c r="G18" i="1"/>
  <c r="G24" i="1" s="1"/>
  <c r="G29" i="1" s="1"/>
  <c r="G19" i="1"/>
  <c r="G25" i="1" s="1"/>
  <c r="G30" i="1" s="1"/>
  <c r="G1" i="1" l="1"/>
  <c r="G3" i="1" s="1"/>
  <c r="F13" i="1"/>
  <c r="F37" i="1" s="1"/>
  <c r="F42" i="1" s="1"/>
  <c r="F47" i="1" s="1"/>
  <c r="F12" i="1"/>
  <c r="F11" i="1"/>
  <c r="G10" i="1"/>
  <c r="H5" i="1"/>
  <c r="H7" i="1" s="1"/>
  <c r="G28" i="1"/>
  <c r="I17" i="1"/>
  <c r="I18" i="1" s="1"/>
  <c r="H18" i="1"/>
  <c r="H24" i="1" s="1"/>
  <c r="H29" i="1" s="1"/>
  <c r="H19" i="1"/>
  <c r="H25" i="1" s="1"/>
  <c r="H30" i="1" s="1"/>
  <c r="F36" i="1"/>
  <c r="F41" i="1" s="1"/>
  <c r="F46" i="1" s="1"/>
  <c r="F35" i="1"/>
  <c r="F40" i="1" s="1"/>
  <c r="F45" i="1" s="1"/>
  <c r="F34" i="1"/>
  <c r="F39" i="1" s="1"/>
  <c r="F44" i="1" s="1"/>
  <c r="H10" i="1" l="1"/>
  <c r="I5" i="1"/>
  <c r="I7" i="1" s="1"/>
  <c r="H1" i="1"/>
  <c r="H3" i="1" s="1"/>
  <c r="G13" i="1"/>
  <c r="G37" i="1" s="1"/>
  <c r="G42" i="1" s="1"/>
  <c r="G47" i="1" s="1"/>
  <c r="G12" i="1"/>
  <c r="G36" i="1" s="1"/>
  <c r="G41" i="1" s="1"/>
  <c r="G46" i="1" s="1"/>
  <c r="G11" i="1"/>
  <c r="G35" i="1" s="1"/>
  <c r="G40" i="1" s="1"/>
  <c r="G45" i="1" s="1"/>
  <c r="H28" i="1"/>
  <c r="J17" i="1"/>
  <c r="I24" i="1"/>
  <c r="I29" i="1" s="1"/>
  <c r="I19" i="1"/>
  <c r="I25" i="1" s="1"/>
  <c r="I30" i="1" s="1"/>
  <c r="G34" i="1"/>
  <c r="G39" i="1" s="1"/>
  <c r="G44" i="1" s="1"/>
  <c r="H13" i="1" l="1"/>
  <c r="I1" i="1"/>
  <c r="I3" i="1" s="1"/>
  <c r="H11" i="1"/>
  <c r="H12" i="1"/>
  <c r="H36" i="1" s="1"/>
  <c r="H41" i="1" s="1"/>
  <c r="H46" i="1" s="1"/>
  <c r="I10" i="1"/>
  <c r="J5" i="1"/>
  <c r="J7" i="1" s="1"/>
  <c r="I28" i="1"/>
  <c r="K17" i="1"/>
  <c r="J18" i="1"/>
  <c r="J24" i="1" s="1"/>
  <c r="J29" i="1" s="1"/>
  <c r="H35" i="1"/>
  <c r="H40" i="1" s="1"/>
  <c r="H45" i="1" s="1"/>
  <c r="H34" i="1"/>
  <c r="H39" i="1" s="1"/>
  <c r="H44" i="1" s="1"/>
  <c r="H37" i="1"/>
  <c r="H42" i="1" s="1"/>
  <c r="H47" i="1" s="1"/>
  <c r="J19" i="1" l="1"/>
  <c r="J25" i="1" s="1"/>
  <c r="J30" i="1" s="1"/>
  <c r="J10" i="1"/>
  <c r="K5" i="1"/>
  <c r="K7" i="1" s="1"/>
  <c r="J1" i="1"/>
  <c r="J3" i="1" s="1"/>
  <c r="I13" i="1"/>
  <c r="I37" i="1" s="1"/>
  <c r="I42" i="1" s="1"/>
  <c r="I47" i="1" s="1"/>
  <c r="I12" i="1"/>
  <c r="I11" i="1"/>
  <c r="J28" i="1"/>
  <c r="L17" i="1"/>
  <c r="K18" i="1"/>
  <c r="K24" i="1" s="1"/>
  <c r="K29" i="1" s="1"/>
  <c r="K19" i="1"/>
  <c r="K25" i="1" s="1"/>
  <c r="K30" i="1" s="1"/>
  <c r="I34" i="1"/>
  <c r="I39" i="1" s="1"/>
  <c r="I44" i="1" s="1"/>
  <c r="I36" i="1"/>
  <c r="I41" i="1" s="1"/>
  <c r="I46" i="1" s="1"/>
  <c r="I35" i="1"/>
  <c r="I40" i="1" s="1"/>
  <c r="I45" i="1" s="1"/>
  <c r="K1" i="1" l="1"/>
  <c r="K3" i="1" s="1"/>
  <c r="J13" i="1"/>
  <c r="J12" i="1"/>
  <c r="J11" i="1"/>
  <c r="J35" i="1" s="1"/>
  <c r="J40" i="1" s="1"/>
  <c r="J45" i="1" s="1"/>
  <c r="K10" i="1"/>
  <c r="L5" i="1"/>
  <c r="L7" i="1" s="1"/>
  <c r="L10" i="1" s="1"/>
  <c r="K28" i="1"/>
  <c r="L18" i="1"/>
  <c r="L24" i="1" s="1"/>
  <c r="L29" i="1" s="1"/>
  <c r="J34" i="1"/>
  <c r="J39" i="1" s="1"/>
  <c r="J44" i="1" s="1"/>
  <c r="J37" i="1"/>
  <c r="J42" i="1" s="1"/>
  <c r="J47" i="1" s="1"/>
  <c r="J36" i="1"/>
  <c r="J41" i="1" s="1"/>
  <c r="J46" i="1" s="1"/>
  <c r="L1" i="1" l="1"/>
  <c r="L3" i="1" s="1"/>
  <c r="K12" i="1"/>
  <c r="K11" i="1"/>
  <c r="K35" i="1" s="1"/>
  <c r="K40" i="1" s="1"/>
  <c r="K45" i="1" s="1"/>
  <c r="K13" i="1"/>
  <c r="L19" i="1"/>
  <c r="L25" i="1" s="1"/>
  <c r="L30" i="1" s="1"/>
  <c r="L28" i="1" s="1"/>
  <c r="K37" i="1"/>
  <c r="K42" i="1" s="1"/>
  <c r="K47" i="1" s="1"/>
  <c r="K36" i="1"/>
  <c r="K41" i="1" s="1"/>
  <c r="K46" i="1" s="1"/>
  <c r="K34" i="1"/>
  <c r="K39" i="1" s="1"/>
  <c r="K44" i="1" s="1"/>
  <c r="L12" i="1" l="1"/>
  <c r="L36" i="1" s="1"/>
  <c r="L41" i="1" s="1"/>
  <c r="L46" i="1" s="1"/>
  <c r="L11" i="1"/>
  <c r="L13" i="1"/>
  <c r="L37" i="1"/>
  <c r="L42" i="1" s="1"/>
  <c r="L47" i="1" s="1"/>
  <c r="L35" i="1"/>
  <c r="L40" i="1" s="1"/>
  <c r="L45" i="1" s="1"/>
  <c r="L34" i="1"/>
  <c r="L39" i="1" s="1"/>
  <c r="L44" i="1" s="1"/>
</calcChain>
</file>

<file path=xl/sharedStrings.xml><?xml version="1.0" encoding="utf-8"?>
<sst xmlns="http://schemas.openxmlformats.org/spreadsheetml/2006/main" count="78" uniqueCount="28">
  <si>
    <t>Avg SLC hourly wage May 2023</t>
  </si>
  <si>
    <t>Inflation adjustment</t>
  </si>
  <si>
    <t>Avg SLC hourly wage Sep 2024</t>
  </si>
  <si>
    <t>Goldszmidt, et al (2020)</t>
  </si>
  <si>
    <t>Goldszmidt, et al Sep 2024</t>
  </si>
  <si>
    <t>Value of time per person per hour</t>
  </si>
  <si>
    <t>75% of hourly wage</t>
  </si>
  <si>
    <t>Government 50%</t>
  </si>
  <si>
    <t>Government 33%</t>
  </si>
  <si>
    <t>Crossings to be closed</t>
  </si>
  <si>
    <t>Passenger percent of closures</t>
  </si>
  <si>
    <t>Closures per day all crossings</t>
  </si>
  <si>
    <t xml:space="preserve">  passenger</t>
  </si>
  <si>
    <t xml:space="preserve">  freight</t>
  </si>
  <si>
    <t>Avg closure in minutes</t>
  </si>
  <si>
    <t>Percent of day closed</t>
  </si>
  <si>
    <t>Cars per day all crossings</t>
  </si>
  <si>
    <t>Cars per day per crossing</t>
  </si>
  <si>
    <t>Cars minutes per crossing per day</t>
  </si>
  <si>
    <t>Persons per car</t>
  </si>
  <si>
    <t>Time cost</t>
  </si>
  <si>
    <t>per day</t>
  </si>
  <si>
    <t>per year</t>
  </si>
  <si>
    <t>amortized</t>
  </si>
  <si>
    <t>Real discount rate</t>
  </si>
  <si>
    <t>incr in closures per year</t>
  </si>
  <si>
    <t>growth of real wages per year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</si>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</sst>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;[Red]\-[$$-409]#,##0.00"/>
    <numFmt numFmtId="165" formatCode="[$$-409]#,##0;[Red]\-[$$-409]#,##0"/>
  </numFmts>
  <fonts count="4" x14ac:knownFonts="1">
    <font>
      <sz val="10"/>
      <name val="Arial"/>
      <family val="2"/>
    </font>
    <font>
      <b/>
      <sz val="10"/>
      <color rgb="FFC9211E"/>
      <name val="Arial"/>
      <family val="2"/>
    </font>
    <font>
      <b/>
      <sz val="10"/>
      <color rgb="FFBF0041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1" fillId="0" borderId="2" xfId="0" applyFont="1" applyBorder="1"/>
    <xf numFmtId="9" fontId="1" fillId="0" borderId="4" xfId="0" applyNumberFormat="1" applyFont="1" applyBorder="1"/>
    <xf numFmtId="0" fontId="0" fillId="0" borderId="4" xfId="0" applyBorder="1"/>
    <xf numFmtId="0" fontId="0" fillId="0" borderId="6" xfId="0" applyBorder="1"/>
    <xf numFmtId="164" fontId="0" fillId="0" borderId="4" xfId="0" applyNumberFormat="1" applyBorder="1"/>
    <xf numFmtId="164" fontId="0" fillId="0" borderId="6" xfId="0" applyNumberFormat="1" applyBorder="1"/>
    <xf numFmtId="164" fontId="1" fillId="0" borderId="2" xfId="0" applyNumberFormat="1" applyFont="1" applyBorder="1"/>
    <xf numFmtId="10" fontId="0" fillId="0" borderId="4" xfId="0" applyNumberFormat="1" applyBorder="1"/>
    <xf numFmtId="10" fontId="0" fillId="0" borderId="6" xfId="0" applyNumberFormat="1" applyBorder="1"/>
    <xf numFmtId="0" fontId="2" fillId="0" borderId="6" xfId="0" applyFont="1" applyBorder="1"/>
    <xf numFmtId="10" fontId="2" fillId="0" borderId="2" xfId="0" applyNumberFormat="1" applyFont="1" applyBorder="1"/>
    <xf numFmtId="10" fontId="2" fillId="0" borderId="4" xfId="0" applyNumberFormat="1" applyFont="1" applyBorder="1"/>
    <xf numFmtId="10" fontId="2" fillId="0" borderId="6" xfId="0" applyNumberFormat="1" applyFont="1" applyBorder="1"/>
    <xf numFmtId="0" fontId="0" fillId="0" borderId="7" xfId="0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Economic Loss</a:t>
            </a:r>
            <a:r>
              <a:rPr lang="en-US" baseline="0"/>
              <a:t> at Downtown SLC Railroad Crossings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Goldszmidt Amortized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Data!$B$14:$L$14</c:f>
              <c:numCache>
                <c:formatCode>General</c:formatCode>
                <c:ptCount val="1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numCache>
            </c:numRef>
          </c:cat>
          <c:val>
            <c:numRef>
              <c:f>Data!$B$44:$L$44</c:f>
              <c:numCache>
                <c:formatCode>[$$-409]#,##0;[Red]\-[$$-409]#,##0</c:formatCode>
                <c:ptCount val="11"/>
                <c:pt idx="0">
                  <c:v>43902394.477430888</c:v>
                </c:pt>
                <c:pt idx="1">
                  <c:v>45846900.277644485</c:v>
                </c:pt>
                <c:pt idx="2">
                  <c:v>47877531.284741923</c:v>
                </c:pt>
                <c:pt idx="3">
                  <c:v>49998102.119003557</c:v>
                </c:pt>
                <c:pt idx="4">
                  <c:v>52212596.356215484</c:v>
                </c:pt>
                <c:pt idx="5">
                  <c:v>54525174.010973357</c:v>
                </c:pt>
                <c:pt idx="6">
                  <c:v>99645313.865009055</c:v>
                </c:pt>
                <c:pt idx="7">
                  <c:v>104058760.85533716</c:v>
                </c:pt>
                <c:pt idx="8">
                  <c:v>108667686.3240895</c:v>
                </c:pt>
                <c:pt idx="9">
                  <c:v>113480748.31918429</c:v>
                </c:pt>
                <c:pt idx="10">
                  <c:v>118506988.36704028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3-493B-A419-D9EF397D9711}"/>
            </c:ext>
          </c:extLst>
        </c:ser>
        <c:ser>
          <c:idx val="1"/>
          <c:order val="1"/>
          <c:tx>
            <c:v>75% of Hourly Wage Amortized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Data!$B$14:$L$14</c:f>
              <c:numCache>
                <c:formatCode>General</c:formatCode>
                <c:ptCount val="1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numCache>
            </c:numRef>
          </c:cat>
          <c:val>
            <c:numRef>
              <c:f>Data!$B$45:$L$45</c:f>
              <c:numCache>
                <c:formatCode>[$$-409]#,##0;[Red]\-[$$-409]#,##0</c:formatCode>
                <c:ptCount val="11"/>
                <c:pt idx="0">
                  <c:v>41489667.016718984</c:v>
                </c:pt>
                <c:pt idx="1">
                  <c:v>43327309.339495137</c:v>
                </c:pt>
                <c:pt idx="2">
                  <c:v>45246343.71839691</c:v>
                </c:pt>
                <c:pt idx="3">
                  <c:v>47250375.13504573</c:v>
                </c:pt>
                <c:pt idx="4">
                  <c:v>49343168.241344251</c:v>
                </c:pt>
                <c:pt idx="5">
                  <c:v>51528654.431523092</c:v>
                </c:pt>
                <c:pt idx="6">
                  <c:v>94169143.647984609</c:v>
                </c:pt>
                <c:pt idx="7">
                  <c:v>98340042.484010205</c:v>
                </c:pt>
                <c:pt idx="8">
                  <c:v>102695676.96088853</c:v>
                </c:pt>
                <c:pt idx="9">
                  <c:v>107244229.30943902</c:v>
                </c:pt>
                <c:pt idx="10">
                  <c:v>111994244.16429728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3-493B-A419-D9EF397D9711}"/>
            </c:ext>
          </c:extLst>
        </c:ser>
        <c:ser>
          <c:idx val="2"/>
          <c:order val="2"/>
          <c:tx>
            <c:v>50% of Hourly Wage Amortized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Data!$B$14:$L$14</c:f>
              <c:numCache>
                <c:formatCode>General</c:formatCode>
                <c:ptCount val="1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numCache>
            </c:numRef>
          </c:cat>
          <c:val>
            <c:numRef>
              <c:f>Data!$B$46:$L$46</c:f>
              <c:numCache>
                <c:formatCode>[$$-409]#,##0;[Red]\-[$$-409]#,##0</c:formatCode>
                <c:ptCount val="11"/>
                <c:pt idx="0">
                  <c:v>27659778.01114599</c:v>
                </c:pt>
                <c:pt idx="1">
                  <c:v>28884872.892996762</c:v>
                </c:pt>
                <c:pt idx="2">
                  <c:v>30164229.145597946</c:v>
                </c:pt>
                <c:pt idx="3">
                  <c:v>31500250.090030488</c:v>
                </c:pt>
                <c:pt idx="4">
                  <c:v>32895445.494229499</c:v>
                </c:pt>
                <c:pt idx="5">
                  <c:v>34352436.287682071</c:v>
                </c:pt>
                <c:pt idx="6">
                  <c:v>62779429.098656416</c:v>
                </c:pt>
                <c:pt idx="7">
                  <c:v>65560028.322673485</c:v>
                </c:pt>
                <c:pt idx="8">
                  <c:v>68463784.640592366</c:v>
                </c:pt>
                <c:pt idx="9">
                  <c:v>71496152.872959375</c:v>
                </c:pt>
                <c:pt idx="10">
                  <c:v>74662829.44286485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E3-493B-A419-D9EF397D9711}"/>
            </c:ext>
          </c:extLst>
        </c:ser>
        <c:ser>
          <c:idx val="3"/>
          <c:order val="3"/>
          <c:tx>
            <c:v>33% of Hourly Wage Amortized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Data!$B$14:$L$14</c:f>
              <c:numCache>
                <c:formatCode>General</c:formatCode>
                <c:ptCount val="1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numCache>
            </c:numRef>
          </c:cat>
          <c:val>
            <c:numRef>
              <c:f>Data!$B$47:$L$47</c:f>
              <c:numCache>
                <c:formatCode>[$$-409]#,##0;[Red]\-[$$-409]#,##0</c:formatCode>
                <c:ptCount val="11"/>
                <c:pt idx="0">
                  <c:v>18255453.48735635</c:v>
                </c:pt>
                <c:pt idx="1">
                  <c:v>19064016.109377861</c:v>
                </c:pt>
                <c:pt idx="2">
                  <c:v>19908391.236094646</c:v>
                </c:pt>
                <c:pt idx="3">
                  <c:v>20790165.059420124</c:v>
                </c:pt>
                <c:pt idx="4">
                  <c:v>21710994.026191469</c:v>
                </c:pt>
                <c:pt idx="5">
                  <c:v>22672607.949870162</c:v>
                </c:pt>
                <c:pt idx="6">
                  <c:v>41434423.205113225</c:v>
                </c:pt>
                <c:pt idx="7">
                  <c:v>43269618.692964502</c:v>
                </c:pt>
                <c:pt idx="8">
                  <c:v>45186097.862790957</c:v>
                </c:pt>
                <c:pt idx="9">
                  <c:v>47187460.896153174</c:v>
                </c:pt>
                <c:pt idx="10">
                  <c:v>49277467.432290785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E3-493B-A419-D9EF397D9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533743"/>
        <c:axId val="236534223"/>
      </c:lineChart>
      <c:catAx>
        <c:axId val="23653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4223"/>
        <c:crosses val="autoZero"/>
        <c:auto val="1"/>
        <c:lblAlgn val="ctr"/>
        <c:lblOffset val="100"/>
        <c:noMultiLvlLbl val="0"/>
      </c:catAx>
      <c:valAx>
        <c:axId val="236534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Cost in 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$-409]#,##0;[Red]\-[$$-409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37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51</xdr:row>
      <xdr:rowOff>148590</xdr:rowOff>
    </xdr:from>
    <xdr:to>
      <xdr:col>14</xdr:col>
      <xdr:colOff>358140</xdr:colOff>
      <xdr:row>93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3BC6814-7B91-87BF-972A-ED2B630C6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="192" zoomScaleNormal="100" workbookViewId="0">
      <selection activeCell="H17" sqref="H17"/>
    </sheetView>
  </sheetViews>
  <sheetFormatPr baseColWidth="10" defaultColWidth="11.5" defaultRowHeight="13" x14ac:dyDescent="0.15"/>
  <cols>
    <col min="1" max="1" width="32.1640625" bestFit="1" customWidth="1"/>
    <col min="3" max="3" width="14.83203125" customWidth="1"/>
    <col min="4" max="4" width="13.83203125" customWidth="1"/>
  </cols>
  <sheetData>
    <row r="1" spans="1:12" x14ac:dyDescent="0.15">
      <c r="A1" s="2" t="s">
        <v>0</v>
      </c>
      <c r="B1" s="14">
        <v>31.67</v>
      </c>
      <c r="C1" s="14">
        <f t="shared" ref="C1:L1" si="0">B3</f>
        <v>32.4242293073832</v>
      </c>
      <c r="D1" s="14">
        <f t="shared" si="0"/>
        <v>33.196420782373458</v>
      </c>
      <c r="E1" s="14">
        <f t="shared" si="0"/>
        <v>33.987002198675661</v>
      </c>
      <c r="F1" s="14">
        <f t="shared" si="0"/>
        <v>34.796411517536988</v>
      </c>
      <c r="G1" s="14">
        <f t="shared" si="0"/>
        <v>35.62509713036593</v>
      </c>
      <c r="H1" s="14">
        <f t="shared" si="0"/>
        <v>36.473518107129273</v>
      </c>
      <c r="I1" s="14">
        <f t="shared" si="0"/>
        <v>37.342144450664748</v>
      </c>
      <c r="J1" s="14">
        <f t="shared" si="0"/>
        <v>38.231457357050225</v>
      </c>
      <c r="K1" s="14">
        <f t="shared" si="0"/>
        <v>39.141949482173629</v>
      </c>
      <c r="L1" s="14">
        <f t="shared" si="0"/>
        <v>40.074125214651303</v>
      </c>
    </row>
    <row r="2" spans="1:12" x14ac:dyDescent="0.15">
      <c r="A2" s="4" t="s">
        <v>1</v>
      </c>
      <c r="B2" s="5">
        <f t="shared" ref="B2:L2" si="1">131.721/128.657</f>
        <v>1.0238152607320239</v>
      </c>
      <c r="C2" s="5">
        <f t="shared" si="1"/>
        <v>1.0238152607320239</v>
      </c>
      <c r="D2" s="5">
        <f t="shared" si="1"/>
        <v>1.0238152607320239</v>
      </c>
      <c r="E2" s="5">
        <f t="shared" si="1"/>
        <v>1.0238152607320239</v>
      </c>
      <c r="F2" s="5">
        <f t="shared" si="1"/>
        <v>1.0238152607320239</v>
      </c>
      <c r="G2" s="5">
        <f t="shared" si="1"/>
        <v>1.0238152607320239</v>
      </c>
      <c r="H2" s="5">
        <f t="shared" si="1"/>
        <v>1.0238152607320239</v>
      </c>
      <c r="I2" s="5">
        <f t="shared" si="1"/>
        <v>1.0238152607320239</v>
      </c>
      <c r="J2" s="5">
        <f t="shared" si="1"/>
        <v>1.0238152607320239</v>
      </c>
      <c r="K2" s="5">
        <f t="shared" si="1"/>
        <v>1.0238152607320239</v>
      </c>
      <c r="L2" s="5">
        <f t="shared" si="1"/>
        <v>1.0238152607320239</v>
      </c>
    </row>
    <row r="3" spans="1:12" ht="14" thickBot="1" x14ac:dyDescent="0.2">
      <c r="A3" s="6" t="s">
        <v>2</v>
      </c>
      <c r="B3" s="13">
        <f t="shared" ref="B3:L3" si="2">B1*B2</f>
        <v>32.4242293073832</v>
      </c>
      <c r="C3" s="13">
        <f t="shared" si="2"/>
        <v>33.196420782373458</v>
      </c>
      <c r="D3" s="13">
        <f t="shared" si="2"/>
        <v>33.987002198675661</v>
      </c>
      <c r="E3" s="13">
        <f t="shared" si="2"/>
        <v>34.796411517536988</v>
      </c>
      <c r="F3" s="13">
        <f t="shared" si="2"/>
        <v>35.62509713036593</v>
      </c>
      <c r="G3" s="13">
        <f t="shared" si="2"/>
        <v>36.473518107129273</v>
      </c>
      <c r="H3" s="13">
        <f t="shared" si="2"/>
        <v>37.342144450664748</v>
      </c>
      <c r="I3" s="13">
        <f t="shared" si="2"/>
        <v>38.231457357050225</v>
      </c>
      <c r="J3" s="13">
        <f t="shared" si="2"/>
        <v>39.141949482173629</v>
      </c>
      <c r="K3" s="13">
        <f t="shared" si="2"/>
        <v>40.074125214651303</v>
      </c>
      <c r="L3" s="13">
        <f t="shared" si="2"/>
        <v>41.028500955245995</v>
      </c>
    </row>
    <row r="4" spans="1:12" ht="14" thickBot="1" x14ac:dyDescent="0.2"/>
    <row r="5" spans="1:12" x14ac:dyDescent="0.15">
      <c r="A5" s="2" t="s">
        <v>3</v>
      </c>
      <c r="B5" s="14">
        <f>19.38</f>
        <v>19.38</v>
      </c>
      <c r="C5" s="14">
        <f t="shared" ref="C5:L5" si="3">B7</f>
        <v>25.732334241905129</v>
      </c>
      <c r="D5" s="14">
        <f t="shared" si="3"/>
        <v>26.345156491119685</v>
      </c>
      <c r="E5" s="14">
        <f t="shared" si="3"/>
        <v>26.972573261981672</v>
      </c>
      <c r="F5" s="14">
        <f t="shared" si="3"/>
        <v>27.614932126829384</v>
      </c>
      <c r="G5" s="14">
        <f t="shared" si="3"/>
        <v>28.272588935526969</v>
      </c>
      <c r="H5" s="14">
        <f t="shared" si="3"/>
        <v>28.945908012595876</v>
      </c>
      <c r="I5" s="14">
        <f t="shared" si="3"/>
        <v>29.635262359041025</v>
      </c>
      <c r="J5" s="14">
        <f t="shared" si="3"/>
        <v>30.341033858983522</v>
      </c>
      <c r="K5" s="14">
        <f t="shared" si="3"/>
        <v>31.06361349121438</v>
      </c>
      <c r="L5" s="14">
        <f t="shared" si="3"/>
        <v>31.803401545786464</v>
      </c>
    </row>
    <row r="6" spans="1:12" x14ac:dyDescent="0.15">
      <c r="A6" s="4" t="s">
        <v>1</v>
      </c>
      <c r="B6" s="5">
        <f>314.686/237.002</f>
        <v>1.3277778246597074</v>
      </c>
      <c r="C6" s="5">
        <f t="shared" ref="C6:L6" si="4">131.721/128.657</f>
        <v>1.0238152607320239</v>
      </c>
      <c r="D6" s="5">
        <f t="shared" si="4"/>
        <v>1.0238152607320239</v>
      </c>
      <c r="E6" s="5">
        <f t="shared" si="4"/>
        <v>1.0238152607320239</v>
      </c>
      <c r="F6" s="5">
        <f t="shared" si="4"/>
        <v>1.0238152607320239</v>
      </c>
      <c r="G6" s="5">
        <f t="shared" si="4"/>
        <v>1.0238152607320239</v>
      </c>
      <c r="H6" s="5">
        <f t="shared" si="4"/>
        <v>1.0238152607320239</v>
      </c>
      <c r="I6" s="5">
        <f t="shared" si="4"/>
        <v>1.0238152607320239</v>
      </c>
      <c r="J6" s="5">
        <f t="shared" si="4"/>
        <v>1.0238152607320239</v>
      </c>
      <c r="K6" s="5">
        <f t="shared" si="4"/>
        <v>1.0238152607320239</v>
      </c>
      <c r="L6" s="5">
        <f t="shared" si="4"/>
        <v>1.0238152607320239</v>
      </c>
    </row>
    <row r="7" spans="1:12" ht="14" thickBot="1" x14ac:dyDescent="0.2">
      <c r="A7" s="6" t="s">
        <v>4</v>
      </c>
      <c r="B7" s="13">
        <f t="shared" ref="B7:L7" si="5">B5*B6</f>
        <v>25.732334241905129</v>
      </c>
      <c r="C7" s="13">
        <f t="shared" si="5"/>
        <v>26.345156491119685</v>
      </c>
      <c r="D7" s="13">
        <f t="shared" si="5"/>
        <v>26.972573261981672</v>
      </c>
      <c r="E7" s="13">
        <f t="shared" si="5"/>
        <v>27.614932126829384</v>
      </c>
      <c r="F7" s="13">
        <f t="shared" si="5"/>
        <v>28.272588935526969</v>
      </c>
      <c r="G7" s="13">
        <f t="shared" si="5"/>
        <v>28.945908012595876</v>
      </c>
      <c r="H7" s="13">
        <f t="shared" si="5"/>
        <v>29.635262359041025</v>
      </c>
      <c r="I7" s="13">
        <f t="shared" si="5"/>
        <v>30.341033858983522</v>
      </c>
      <c r="J7" s="13">
        <f t="shared" si="5"/>
        <v>31.06361349121438</v>
      </c>
      <c r="K7" s="13">
        <f t="shared" si="5"/>
        <v>31.803401545786464</v>
      </c>
      <c r="L7" s="13">
        <f t="shared" si="5"/>
        <v>32.560807845764622</v>
      </c>
    </row>
    <row r="8" spans="1:12" ht="14" thickBot="1" x14ac:dyDescent="0.2"/>
    <row r="9" spans="1:12" x14ac:dyDescent="0.15">
      <c r="A9" s="2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15">
      <c r="A10" s="4" t="s">
        <v>4</v>
      </c>
      <c r="B10" s="12">
        <f t="shared" ref="B10:L10" si="6">B7</f>
        <v>25.732334241905129</v>
      </c>
      <c r="C10" s="12">
        <f t="shared" si="6"/>
        <v>26.345156491119685</v>
      </c>
      <c r="D10" s="12">
        <f t="shared" si="6"/>
        <v>26.972573261981672</v>
      </c>
      <c r="E10" s="12">
        <f t="shared" si="6"/>
        <v>27.614932126829384</v>
      </c>
      <c r="F10" s="12">
        <f t="shared" si="6"/>
        <v>28.272588935526969</v>
      </c>
      <c r="G10" s="12">
        <f t="shared" si="6"/>
        <v>28.945908012595876</v>
      </c>
      <c r="H10" s="12">
        <f t="shared" si="6"/>
        <v>29.635262359041025</v>
      </c>
      <c r="I10" s="12">
        <f t="shared" si="6"/>
        <v>30.341033858983522</v>
      </c>
      <c r="J10" s="12">
        <f t="shared" si="6"/>
        <v>31.06361349121438</v>
      </c>
      <c r="K10" s="12">
        <f t="shared" si="6"/>
        <v>31.803401545786464</v>
      </c>
      <c r="L10" s="12">
        <f t="shared" si="6"/>
        <v>32.560807845764622</v>
      </c>
    </row>
    <row r="11" spans="1:12" x14ac:dyDescent="0.15">
      <c r="A11" s="4" t="s">
        <v>6</v>
      </c>
      <c r="B11" s="12">
        <f t="shared" ref="B11:L11" si="7">0.75*B3</f>
        <v>24.3181719805374</v>
      </c>
      <c r="C11" s="12">
        <f t="shared" si="7"/>
        <v>24.897315586780095</v>
      </c>
      <c r="D11" s="12">
        <f t="shared" si="7"/>
        <v>25.490251649006744</v>
      </c>
      <c r="E11" s="12">
        <f t="shared" si="7"/>
        <v>26.097308638152739</v>
      </c>
      <c r="F11" s="12">
        <f t="shared" si="7"/>
        <v>26.718822847774447</v>
      </c>
      <c r="G11" s="12">
        <f t="shared" si="7"/>
        <v>27.355138580346953</v>
      </c>
      <c r="H11" s="12">
        <f t="shared" si="7"/>
        <v>28.006608337998561</v>
      </c>
      <c r="I11" s="12">
        <f t="shared" si="7"/>
        <v>28.673593017787667</v>
      </c>
      <c r="J11" s="12">
        <f t="shared" si="7"/>
        <v>29.356462111630222</v>
      </c>
      <c r="K11" s="12">
        <f t="shared" si="7"/>
        <v>30.055593910988478</v>
      </c>
      <c r="L11" s="12">
        <f t="shared" si="7"/>
        <v>30.771375716434498</v>
      </c>
    </row>
    <row r="12" spans="1:12" x14ac:dyDescent="0.15">
      <c r="A12" s="4" t="s">
        <v>7</v>
      </c>
      <c r="B12" s="12">
        <f t="shared" ref="B12:L12" si="8">B3*0.5</f>
        <v>16.2121146536916</v>
      </c>
      <c r="C12" s="12">
        <f t="shared" si="8"/>
        <v>16.598210391186729</v>
      </c>
      <c r="D12" s="12">
        <f t="shared" si="8"/>
        <v>16.993501099337831</v>
      </c>
      <c r="E12" s="12">
        <f t="shared" si="8"/>
        <v>17.398205758768494</v>
      </c>
      <c r="F12" s="12">
        <f t="shared" si="8"/>
        <v>17.812548565182965</v>
      </c>
      <c r="G12" s="12">
        <f t="shared" si="8"/>
        <v>18.236759053564636</v>
      </c>
      <c r="H12" s="12">
        <f t="shared" si="8"/>
        <v>18.671072225332374</v>
      </c>
      <c r="I12" s="12">
        <f t="shared" si="8"/>
        <v>19.115728678525112</v>
      </c>
      <c r="J12" s="12">
        <f t="shared" si="8"/>
        <v>19.570974741086815</v>
      </c>
      <c r="K12" s="12">
        <f t="shared" si="8"/>
        <v>20.037062607325652</v>
      </c>
      <c r="L12" s="12">
        <f t="shared" si="8"/>
        <v>20.514250477622998</v>
      </c>
    </row>
    <row r="13" spans="1:12" ht="14" thickBot="1" x14ac:dyDescent="0.2">
      <c r="A13" s="6" t="s">
        <v>8</v>
      </c>
      <c r="B13" s="13">
        <f t="shared" ref="B13:L13" si="9">B3*0.33</f>
        <v>10.699995671436456</v>
      </c>
      <c r="C13" s="13">
        <f t="shared" si="9"/>
        <v>10.954818858183241</v>
      </c>
      <c r="D13" s="13">
        <f t="shared" si="9"/>
        <v>11.215710725562969</v>
      </c>
      <c r="E13" s="13">
        <f t="shared" si="9"/>
        <v>11.482815800787206</v>
      </c>
      <c r="F13" s="13">
        <f t="shared" si="9"/>
        <v>11.756282053020758</v>
      </c>
      <c r="G13" s="13">
        <f t="shared" si="9"/>
        <v>12.036260975352661</v>
      </c>
      <c r="H13" s="13">
        <f t="shared" si="9"/>
        <v>12.322907668719367</v>
      </c>
      <c r="I13" s="13">
        <f t="shared" si="9"/>
        <v>12.616380927826574</v>
      </c>
      <c r="J13" s="13">
        <f t="shared" si="9"/>
        <v>12.916843329117299</v>
      </c>
      <c r="K13" s="13">
        <f t="shared" si="9"/>
        <v>13.22446132083493</v>
      </c>
      <c r="L13" s="13">
        <f t="shared" si="9"/>
        <v>13.539405315231178</v>
      </c>
    </row>
    <row r="14" spans="1:12" ht="17" thickBot="1" x14ac:dyDescent="0.2">
      <c r="A14" s="4" t="s">
        <v>27</v>
      </c>
      <c r="B14" s="1">
        <v>2024</v>
      </c>
      <c r="C14" s="1">
        <v>2025</v>
      </c>
      <c r="D14" s="1">
        <v>2026</v>
      </c>
      <c r="E14" s="1">
        <v>2027</v>
      </c>
      <c r="F14" s="1">
        <v>2028</v>
      </c>
      <c r="G14" s="1">
        <v>2029</v>
      </c>
      <c r="H14" s="1">
        <v>2030</v>
      </c>
      <c r="I14" s="1">
        <v>2031</v>
      </c>
      <c r="J14" s="1">
        <v>2032</v>
      </c>
      <c r="K14" s="1">
        <v>2033</v>
      </c>
      <c r="L14" s="1">
        <v>2034</v>
      </c>
    </row>
    <row r="15" spans="1:12" x14ac:dyDescent="0.15">
      <c r="A15" s="2" t="s">
        <v>9</v>
      </c>
      <c r="B15" s="8">
        <v>8</v>
      </c>
      <c r="C15" s="8">
        <v>8</v>
      </c>
      <c r="D15" s="8">
        <v>8</v>
      </c>
      <c r="E15" s="8">
        <v>8</v>
      </c>
      <c r="F15" s="8">
        <v>8</v>
      </c>
      <c r="G15" s="8">
        <v>8</v>
      </c>
      <c r="H15" s="8">
        <v>8</v>
      </c>
      <c r="I15" s="8">
        <v>8</v>
      </c>
      <c r="J15" s="8">
        <v>8</v>
      </c>
      <c r="K15" s="8">
        <v>8</v>
      </c>
      <c r="L15" s="8">
        <v>8</v>
      </c>
    </row>
    <row r="16" spans="1:12" x14ac:dyDescent="0.15">
      <c r="A16" s="4" t="s">
        <v>10</v>
      </c>
      <c r="B16" s="9">
        <v>0.75</v>
      </c>
      <c r="C16" s="9">
        <v>0.75</v>
      </c>
      <c r="D16" s="9">
        <v>0.75</v>
      </c>
      <c r="E16" s="9">
        <v>0.75</v>
      </c>
      <c r="F16" s="9">
        <v>0.75</v>
      </c>
      <c r="G16" s="9">
        <v>0.75</v>
      </c>
      <c r="H16" s="9">
        <v>0.75</v>
      </c>
      <c r="I16" s="9">
        <v>0.75</v>
      </c>
      <c r="J16" s="9">
        <v>0.75</v>
      </c>
      <c r="K16" s="9">
        <v>0.75</v>
      </c>
      <c r="L16" s="9">
        <v>0.75</v>
      </c>
    </row>
    <row r="17" spans="1:12" x14ac:dyDescent="0.15">
      <c r="A17" s="4" t="s">
        <v>11</v>
      </c>
      <c r="B17" s="5">
        <v>500</v>
      </c>
      <c r="C17" s="5">
        <f t="shared" ref="C17:L17" si="10">B17+(B17*0.02)</f>
        <v>510</v>
      </c>
      <c r="D17" s="5">
        <f t="shared" si="10"/>
        <v>520.20000000000005</v>
      </c>
      <c r="E17" s="5">
        <f t="shared" si="10"/>
        <v>530.60400000000004</v>
      </c>
      <c r="F17" s="5">
        <f t="shared" si="10"/>
        <v>541.21608000000003</v>
      </c>
      <c r="G17" s="5">
        <f t="shared" si="10"/>
        <v>552.0404016</v>
      </c>
      <c r="H17" s="5">
        <f>((G18*2)+G19) +(((G18*2)+G19)*0.02)</f>
        <v>985.39211685599992</v>
      </c>
      <c r="I17" s="5">
        <f t="shared" si="10"/>
        <v>1005.09995919312</v>
      </c>
      <c r="J17" s="5">
        <f t="shared" si="10"/>
        <v>1025.2019583769822</v>
      </c>
      <c r="K17" s="5">
        <f t="shared" si="10"/>
        <v>1045.7059975445218</v>
      </c>
      <c r="L17" s="5">
        <f t="shared" si="10"/>
        <v>1066.6201174954122</v>
      </c>
    </row>
    <row r="18" spans="1:12" x14ac:dyDescent="0.15">
      <c r="A18" s="4" t="s">
        <v>12</v>
      </c>
      <c r="B18" s="10">
        <f t="shared" ref="B18:L18" si="11">B16*B17</f>
        <v>375</v>
      </c>
      <c r="C18" s="10">
        <f t="shared" si="11"/>
        <v>382.5</v>
      </c>
      <c r="D18" s="10">
        <f t="shared" si="11"/>
        <v>390.15000000000003</v>
      </c>
      <c r="E18" s="10">
        <f t="shared" si="11"/>
        <v>397.95300000000003</v>
      </c>
      <c r="F18" s="10">
        <f t="shared" si="11"/>
        <v>405.91206</v>
      </c>
      <c r="G18" s="10">
        <f t="shared" si="11"/>
        <v>414.0303012</v>
      </c>
      <c r="H18" s="10">
        <f t="shared" si="11"/>
        <v>739.04408764199991</v>
      </c>
      <c r="I18" s="10">
        <f>I16*I17</f>
        <v>753.82496939483997</v>
      </c>
      <c r="J18" s="10">
        <f t="shared" si="11"/>
        <v>768.90146878273663</v>
      </c>
      <c r="K18" s="10">
        <f t="shared" si="11"/>
        <v>784.27949815839133</v>
      </c>
      <c r="L18" s="10">
        <f t="shared" si="11"/>
        <v>799.96508812155912</v>
      </c>
    </row>
    <row r="19" spans="1:12" ht="14" thickBot="1" x14ac:dyDescent="0.2">
      <c r="A19" s="6" t="s">
        <v>13</v>
      </c>
      <c r="B19" s="11">
        <f t="shared" ref="B19:L19" si="12">B17-B18</f>
        <v>125</v>
      </c>
      <c r="C19" s="11">
        <f t="shared" si="12"/>
        <v>127.5</v>
      </c>
      <c r="D19" s="11">
        <f t="shared" si="12"/>
        <v>130.05000000000001</v>
      </c>
      <c r="E19" s="11">
        <f t="shared" si="12"/>
        <v>132.65100000000001</v>
      </c>
      <c r="F19" s="11">
        <f t="shared" si="12"/>
        <v>135.30402000000004</v>
      </c>
      <c r="G19" s="11">
        <f t="shared" si="12"/>
        <v>138.0101004</v>
      </c>
      <c r="H19" s="11">
        <f t="shared" si="12"/>
        <v>246.34802921400001</v>
      </c>
      <c r="I19" s="11">
        <f t="shared" si="12"/>
        <v>251.27498979827999</v>
      </c>
      <c r="J19" s="11">
        <f t="shared" si="12"/>
        <v>256.30048959424562</v>
      </c>
      <c r="K19" s="11">
        <f t="shared" si="12"/>
        <v>261.42649938613044</v>
      </c>
      <c r="L19" s="11">
        <f t="shared" si="12"/>
        <v>266.65502937385304</v>
      </c>
    </row>
    <row r="20" spans="1:12" x14ac:dyDescent="0.15">
      <c r="A20" s="2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15">
      <c r="A21" s="4" t="s">
        <v>12</v>
      </c>
      <c r="B21" s="5">
        <v>3</v>
      </c>
      <c r="C21" s="5">
        <v>3</v>
      </c>
      <c r="D21" s="5">
        <v>3</v>
      </c>
      <c r="E21" s="5">
        <v>3</v>
      </c>
      <c r="F21" s="5">
        <v>3</v>
      </c>
      <c r="G21" s="5">
        <v>3</v>
      </c>
      <c r="H21" s="5">
        <v>3</v>
      </c>
      <c r="I21" s="5">
        <v>3</v>
      </c>
      <c r="J21" s="5">
        <v>3</v>
      </c>
      <c r="K21" s="5">
        <v>3</v>
      </c>
      <c r="L21" s="5">
        <v>3</v>
      </c>
    </row>
    <row r="22" spans="1:12" ht="14" thickBot="1" x14ac:dyDescent="0.2">
      <c r="A22" s="6" t="s">
        <v>13</v>
      </c>
      <c r="B22" s="7">
        <v>15</v>
      </c>
      <c r="C22" s="7">
        <v>15</v>
      </c>
      <c r="D22" s="7">
        <v>15</v>
      </c>
      <c r="E22" s="7">
        <v>15</v>
      </c>
      <c r="F22" s="7">
        <v>15</v>
      </c>
      <c r="G22" s="7">
        <v>15</v>
      </c>
      <c r="H22" s="7">
        <v>15</v>
      </c>
      <c r="I22" s="7">
        <v>15</v>
      </c>
      <c r="J22" s="7">
        <v>15</v>
      </c>
      <c r="K22" s="7">
        <v>15</v>
      </c>
      <c r="L22" s="7">
        <v>15</v>
      </c>
    </row>
    <row r="23" spans="1:12" x14ac:dyDescent="0.15">
      <c r="A23" s="2" t="s">
        <v>15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15">
      <c r="A24" s="4" t="s">
        <v>12</v>
      </c>
      <c r="B24" s="15">
        <f t="shared" ref="B24:L24" si="13">(B18/8)*B21/(24*60)</f>
        <v>9.765625E-2</v>
      </c>
      <c r="C24" s="15">
        <f t="shared" si="13"/>
        <v>9.9609375E-2</v>
      </c>
      <c r="D24" s="15">
        <f t="shared" si="13"/>
        <v>0.10160156250000001</v>
      </c>
      <c r="E24" s="15">
        <f t="shared" si="13"/>
        <v>0.10363359375000002</v>
      </c>
      <c r="F24" s="15">
        <f t="shared" si="13"/>
        <v>0.10570626562499999</v>
      </c>
      <c r="G24" s="15">
        <f t="shared" si="13"/>
        <v>0.10782039093750001</v>
      </c>
      <c r="H24" s="15">
        <f t="shared" si="13"/>
        <v>0.19245939782343749</v>
      </c>
      <c r="I24" s="15">
        <f t="shared" si="13"/>
        <v>0.19630858577990623</v>
      </c>
      <c r="J24" s="15">
        <f t="shared" si="13"/>
        <v>0.20023475749550432</v>
      </c>
      <c r="K24" s="15">
        <f t="shared" si="13"/>
        <v>0.20423945264541443</v>
      </c>
      <c r="L24" s="15">
        <f t="shared" si="13"/>
        <v>0.20832424169832267</v>
      </c>
    </row>
    <row r="25" spans="1:12" ht="14" thickBot="1" x14ac:dyDescent="0.2">
      <c r="A25" s="6" t="s">
        <v>13</v>
      </c>
      <c r="B25" s="16">
        <f t="shared" ref="B25:L25" si="14">(B19/8)*B22/(24*60)</f>
        <v>0.16276041666666666</v>
      </c>
      <c r="C25" s="16">
        <f t="shared" si="14"/>
        <v>0.166015625</v>
      </c>
      <c r="D25" s="16">
        <f t="shared" si="14"/>
        <v>0.16933593750000003</v>
      </c>
      <c r="E25" s="16">
        <f t="shared" si="14"/>
        <v>0.17272265625</v>
      </c>
      <c r="F25" s="16">
        <f t="shared" si="14"/>
        <v>0.17617710937500006</v>
      </c>
      <c r="G25" s="16">
        <f t="shared" si="14"/>
        <v>0.17970065156250001</v>
      </c>
      <c r="H25" s="16">
        <f t="shared" si="14"/>
        <v>0.32076566303906251</v>
      </c>
      <c r="I25" s="16">
        <f t="shared" si="14"/>
        <v>0.32718097629984377</v>
      </c>
      <c r="J25" s="16">
        <f t="shared" si="14"/>
        <v>0.33372459582584063</v>
      </c>
      <c r="K25" s="16">
        <f t="shared" si="14"/>
        <v>0.34039908774235733</v>
      </c>
      <c r="L25" s="16">
        <f t="shared" si="14"/>
        <v>0.34720706949720448</v>
      </c>
    </row>
    <row r="26" spans="1:12" x14ac:dyDescent="0.15">
      <c r="A26" s="2" t="s">
        <v>16</v>
      </c>
      <c r="B26" s="8">
        <v>35000</v>
      </c>
      <c r="C26" s="8">
        <v>35000</v>
      </c>
      <c r="D26" s="8">
        <v>35000</v>
      </c>
      <c r="E26" s="8">
        <v>35000</v>
      </c>
      <c r="F26" s="8">
        <v>35000</v>
      </c>
      <c r="G26" s="8">
        <v>35000</v>
      </c>
      <c r="H26" s="8">
        <v>35000</v>
      </c>
      <c r="I26" s="8">
        <v>35000</v>
      </c>
      <c r="J26" s="8">
        <v>35000</v>
      </c>
      <c r="K26" s="8">
        <v>35000</v>
      </c>
      <c r="L26" s="8">
        <v>35000</v>
      </c>
    </row>
    <row r="27" spans="1:12" x14ac:dyDescent="0.15">
      <c r="A27" s="4" t="s">
        <v>17</v>
      </c>
      <c r="B27" s="5">
        <f t="shared" ref="B27:L27" si="15">B26/B15</f>
        <v>4375</v>
      </c>
      <c r="C27" s="5">
        <f t="shared" si="15"/>
        <v>4375</v>
      </c>
      <c r="D27" s="5">
        <f t="shared" si="15"/>
        <v>4375</v>
      </c>
      <c r="E27" s="5">
        <f t="shared" si="15"/>
        <v>4375</v>
      </c>
      <c r="F27" s="5">
        <f t="shared" si="15"/>
        <v>4375</v>
      </c>
      <c r="G27" s="5">
        <f t="shared" si="15"/>
        <v>4375</v>
      </c>
      <c r="H27" s="5">
        <f t="shared" si="15"/>
        <v>4375</v>
      </c>
      <c r="I27" s="5">
        <f t="shared" si="15"/>
        <v>4375</v>
      </c>
      <c r="J27" s="5">
        <f t="shared" si="15"/>
        <v>4375</v>
      </c>
      <c r="K27" s="5">
        <f t="shared" si="15"/>
        <v>4375</v>
      </c>
      <c r="L27" s="5">
        <f t="shared" si="15"/>
        <v>4375</v>
      </c>
    </row>
    <row r="28" spans="1:12" x14ac:dyDescent="0.15">
      <c r="A28" s="4" t="s">
        <v>18</v>
      </c>
      <c r="B28" s="10">
        <f t="shared" ref="B28:L28" si="16">B29+B30</f>
        <v>569.66145833333326</v>
      </c>
      <c r="C28" s="10">
        <f t="shared" si="16"/>
        <v>581.0546875</v>
      </c>
      <c r="D28" s="10">
        <f t="shared" si="16"/>
        <v>592.67578125</v>
      </c>
      <c r="E28" s="10">
        <f t="shared" si="16"/>
        <v>604.529296875</v>
      </c>
      <c r="F28" s="10">
        <f t="shared" si="16"/>
        <v>616.61988281250012</v>
      </c>
      <c r="G28" s="10">
        <f t="shared" si="16"/>
        <v>628.95228046875002</v>
      </c>
      <c r="H28" s="10">
        <f t="shared" si="16"/>
        <v>1122.6798206367189</v>
      </c>
      <c r="I28" s="10">
        <f t="shared" si="16"/>
        <v>1145.1334170494531</v>
      </c>
      <c r="J28" s="10">
        <f t="shared" si="16"/>
        <v>1168.0360853904422</v>
      </c>
      <c r="K28" s="10">
        <f t="shared" si="16"/>
        <v>1191.3968070982507</v>
      </c>
      <c r="L28" s="10">
        <f t="shared" si="16"/>
        <v>1215.2247432402157</v>
      </c>
    </row>
    <row r="29" spans="1:12" x14ac:dyDescent="0.15">
      <c r="A29" s="4" t="s">
        <v>12</v>
      </c>
      <c r="B29" s="10">
        <f t="shared" ref="B29:L29" si="17">0.5*B27*B24</f>
        <v>213.623046875</v>
      </c>
      <c r="C29" s="10">
        <f t="shared" si="17"/>
        <v>217.8955078125</v>
      </c>
      <c r="D29" s="10">
        <f t="shared" si="17"/>
        <v>222.25341796875</v>
      </c>
      <c r="E29" s="10">
        <f t="shared" si="17"/>
        <v>226.69848632812503</v>
      </c>
      <c r="F29" s="10">
        <f t="shared" si="17"/>
        <v>231.23245605468747</v>
      </c>
      <c r="G29" s="10">
        <f t="shared" si="17"/>
        <v>235.85710517578127</v>
      </c>
      <c r="H29" s="10">
        <f t="shared" si="17"/>
        <v>421.00493273876953</v>
      </c>
      <c r="I29" s="10">
        <f t="shared" si="17"/>
        <v>429.42503139354488</v>
      </c>
      <c r="J29" s="10">
        <f t="shared" si="17"/>
        <v>438.0135320214157</v>
      </c>
      <c r="K29" s="10">
        <f t="shared" si="17"/>
        <v>446.77380266184406</v>
      </c>
      <c r="L29" s="10">
        <f t="shared" si="17"/>
        <v>455.70927871508087</v>
      </c>
    </row>
    <row r="30" spans="1:12" x14ac:dyDescent="0.15">
      <c r="A30" s="4" t="s">
        <v>13</v>
      </c>
      <c r="B30" s="10">
        <f t="shared" ref="B30:L30" si="18">0.5*B27*B25</f>
        <v>356.03841145833331</v>
      </c>
      <c r="C30" s="10">
        <f t="shared" si="18"/>
        <v>363.1591796875</v>
      </c>
      <c r="D30" s="10">
        <f t="shared" si="18"/>
        <v>370.42236328125006</v>
      </c>
      <c r="E30" s="10">
        <f t="shared" si="18"/>
        <v>377.830810546875</v>
      </c>
      <c r="F30" s="10">
        <f t="shared" si="18"/>
        <v>385.38742675781265</v>
      </c>
      <c r="G30" s="10">
        <f t="shared" si="18"/>
        <v>393.09517529296875</v>
      </c>
      <c r="H30" s="10">
        <f t="shared" si="18"/>
        <v>701.67488789794925</v>
      </c>
      <c r="I30" s="10">
        <f t="shared" si="18"/>
        <v>715.70838565590827</v>
      </c>
      <c r="J30" s="10">
        <f t="shared" si="18"/>
        <v>730.02255336902635</v>
      </c>
      <c r="K30" s="10">
        <f t="shared" si="18"/>
        <v>744.62300443640663</v>
      </c>
      <c r="L30" s="10">
        <f t="shared" si="18"/>
        <v>759.5154645251348</v>
      </c>
    </row>
    <row r="31" spans="1:12" ht="14" thickBot="1" x14ac:dyDescent="0.2">
      <c r="A31" s="6" t="s">
        <v>19</v>
      </c>
      <c r="B31" s="17">
        <v>1.5</v>
      </c>
      <c r="C31" s="17">
        <v>1.5</v>
      </c>
      <c r="D31" s="17">
        <v>1.5</v>
      </c>
      <c r="E31" s="17">
        <v>1.5</v>
      </c>
      <c r="F31" s="17">
        <v>1.5</v>
      </c>
      <c r="G31" s="17">
        <v>1.5</v>
      </c>
      <c r="H31" s="17">
        <v>1.5</v>
      </c>
      <c r="I31" s="17">
        <v>1.5</v>
      </c>
      <c r="J31" s="17">
        <v>1.5</v>
      </c>
      <c r="K31" s="17">
        <v>1.5</v>
      </c>
      <c r="L31" s="17">
        <v>1.5</v>
      </c>
    </row>
    <row r="32" spans="1:12" ht="14" thickBot="1" x14ac:dyDescent="0.2"/>
    <row r="33" spans="1:12" ht="14" thickBot="1" x14ac:dyDescent="0.2">
      <c r="A33" t="s">
        <v>20</v>
      </c>
      <c r="B33" s="21" t="s">
        <v>21</v>
      </c>
      <c r="C33" s="21" t="s">
        <v>21</v>
      </c>
      <c r="D33" s="21" t="s">
        <v>21</v>
      </c>
      <c r="E33" s="21" t="s">
        <v>21</v>
      </c>
      <c r="F33" s="21" t="s">
        <v>21</v>
      </c>
      <c r="G33" s="21" t="s">
        <v>21</v>
      </c>
      <c r="H33" s="21" t="s">
        <v>21</v>
      </c>
      <c r="I33" s="21" t="s">
        <v>21</v>
      </c>
      <c r="J33" s="21" t="s">
        <v>21</v>
      </c>
      <c r="K33" s="21" t="s">
        <v>21</v>
      </c>
      <c r="L33" s="21" t="s">
        <v>21</v>
      </c>
    </row>
    <row r="34" spans="1:12" x14ac:dyDescent="0.15">
      <c r="A34" s="2" t="s">
        <v>4</v>
      </c>
      <c r="B34" s="22">
        <f t="shared" ref="B34:L34" si="19">B31*B28*8*B10/60</f>
        <v>2931.7438101128887</v>
      </c>
      <c r="C34" s="22">
        <f t="shared" si="19"/>
        <v>3061.595334417229</v>
      </c>
      <c r="D34" s="22">
        <f t="shared" si="19"/>
        <v>3197.1981860735696</v>
      </c>
      <c r="E34" s="22">
        <f t="shared" si="19"/>
        <v>3338.8071003766031</v>
      </c>
      <c r="F34" s="22">
        <f t="shared" si="19"/>
        <v>3486.6880952461256</v>
      </c>
      <c r="G34" s="22">
        <f t="shared" si="19"/>
        <v>3641.1189709521682</v>
      </c>
      <c r="H34" s="22">
        <f t="shared" si="19"/>
        <v>6654.1822059540573</v>
      </c>
      <c r="I34" s="22">
        <f t="shared" si="19"/>
        <v>6948.9063559501919</v>
      </c>
      <c r="J34" s="22">
        <f t="shared" si="19"/>
        <v>7256.6843000719537</v>
      </c>
      <c r="K34" s="22">
        <f t="shared" si="19"/>
        <v>7578.0942113027122</v>
      </c>
      <c r="L34" s="22">
        <f t="shared" si="19"/>
        <v>7913.739870812663</v>
      </c>
    </row>
    <row r="35" spans="1:12" x14ac:dyDescent="0.15">
      <c r="A35" s="4" t="s">
        <v>6</v>
      </c>
      <c r="B35" s="23">
        <f t="shared" ref="B35:L35" si="20">B31*B28*8*B11/60</f>
        <v>2770.6250628867479</v>
      </c>
      <c r="C35" s="23">
        <f t="shared" si="20"/>
        <v>2893.3403855730776</v>
      </c>
      <c r="D35" s="23">
        <f t="shared" si="20"/>
        <v>3021.4909620668345</v>
      </c>
      <c r="E35" s="23">
        <f t="shared" si="20"/>
        <v>3155.3175282704678</v>
      </c>
      <c r="F35" s="23">
        <f t="shared" si="20"/>
        <v>3295.0714826565259</v>
      </c>
      <c r="G35" s="23">
        <f t="shared" si="20"/>
        <v>3441.0153585295802</v>
      </c>
      <c r="H35" s="23">
        <f t="shared" si="20"/>
        <v>6288.4908051094117</v>
      </c>
      <c r="I35" s="23">
        <f t="shared" si="20"/>
        <v>6567.0179103089067</v>
      </c>
      <c r="J35" s="23">
        <f t="shared" si="20"/>
        <v>6857.8814171562799</v>
      </c>
      <c r="K35" s="23">
        <f t="shared" si="20"/>
        <v>7161.6277241986591</v>
      </c>
      <c r="L35" s="23">
        <f t="shared" si="20"/>
        <v>7478.8274308304653</v>
      </c>
    </row>
    <row r="36" spans="1:12" x14ac:dyDescent="0.15">
      <c r="A36" s="4" t="s">
        <v>7</v>
      </c>
      <c r="B36" s="23">
        <f t="shared" ref="B36:L36" si="21">B31*B28*8*B12/60</f>
        <v>1847.0833752578319</v>
      </c>
      <c r="C36" s="23">
        <f t="shared" si="21"/>
        <v>1928.8935903820516</v>
      </c>
      <c r="D36" s="23">
        <f t="shared" si="21"/>
        <v>2014.3273080445565</v>
      </c>
      <c r="E36" s="23">
        <f t="shared" si="21"/>
        <v>2103.5450188469786</v>
      </c>
      <c r="F36" s="23">
        <f t="shared" si="21"/>
        <v>2196.7143217710172</v>
      </c>
      <c r="G36" s="23">
        <f t="shared" si="21"/>
        <v>2294.0102390197203</v>
      </c>
      <c r="H36" s="23">
        <f t="shared" si="21"/>
        <v>4192.3272034062747</v>
      </c>
      <c r="I36" s="23">
        <f t="shared" si="21"/>
        <v>4378.0119402059381</v>
      </c>
      <c r="J36" s="23">
        <f t="shared" si="21"/>
        <v>4571.9209447708536</v>
      </c>
      <c r="K36" s="23">
        <f t="shared" si="21"/>
        <v>4774.4184827991066</v>
      </c>
      <c r="L36" s="23">
        <f t="shared" si="21"/>
        <v>4985.8849538869772</v>
      </c>
    </row>
    <row r="37" spans="1:12" ht="14" thickBot="1" x14ac:dyDescent="0.2">
      <c r="A37" s="6" t="s">
        <v>8</v>
      </c>
      <c r="B37" s="24">
        <f t="shared" ref="B37:L37" si="22">B31*B28*8*B13/60</f>
        <v>1219.075027670169</v>
      </c>
      <c r="C37" s="24">
        <f t="shared" si="22"/>
        <v>1273.069769652154</v>
      </c>
      <c r="D37" s="24">
        <f t="shared" si="22"/>
        <v>1329.4560233094076</v>
      </c>
      <c r="E37" s="24">
        <f t="shared" si="22"/>
        <v>1388.339712439006</v>
      </c>
      <c r="F37" s="24">
        <f t="shared" si="22"/>
        <v>1449.8314523688716</v>
      </c>
      <c r="G37" s="24">
        <f t="shared" si="22"/>
        <v>1514.0467577530155</v>
      </c>
      <c r="H37" s="24">
        <f t="shared" si="22"/>
        <v>2766.9359542481411</v>
      </c>
      <c r="I37" s="24">
        <f t="shared" si="22"/>
        <v>2889.487880535919</v>
      </c>
      <c r="J37" s="24">
        <f t="shared" si="22"/>
        <v>3017.4678235487636</v>
      </c>
      <c r="K37" s="24">
        <f t="shared" si="22"/>
        <v>3151.1161986474103</v>
      </c>
      <c r="L37" s="24">
        <f t="shared" si="22"/>
        <v>3290.6840695654041</v>
      </c>
    </row>
    <row r="38" spans="1:12" ht="14" thickBot="1" x14ac:dyDescent="0.2">
      <c r="B38" s="25" t="s">
        <v>22</v>
      </c>
      <c r="C38" s="25" t="s">
        <v>22</v>
      </c>
      <c r="D38" s="25" t="s">
        <v>22</v>
      </c>
      <c r="E38" s="25" t="s">
        <v>22</v>
      </c>
      <c r="F38" s="25" t="s">
        <v>22</v>
      </c>
      <c r="G38" s="25" t="s">
        <v>22</v>
      </c>
      <c r="H38" s="25" t="s">
        <v>22</v>
      </c>
      <c r="I38" s="25" t="s">
        <v>22</v>
      </c>
      <c r="J38" s="25" t="s">
        <v>22</v>
      </c>
      <c r="K38" s="25" t="s">
        <v>22</v>
      </c>
      <c r="L38" s="25" t="s">
        <v>22</v>
      </c>
    </row>
    <row r="39" spans="1:12" x14ac:dyDescent="0.15">
      <c r="A39" s="2" t="s">
        <v>4</v>
      </c>
      <c r="B39" s="22">
        <f t="shared" ref="B39:L39" si="23">B34*365.24</f>
        <v>1070790.1092056315</v>
      </c>
      <c r="C39" s="22">
        <f t="shared" si="23"/>
        <v>1118217.0799425486</v>
      </c>
      <c r="D39" s="22">
        <f t="shared" si="23"/>
        <v>1167744.6654815106</v>
      </c>
      <c r="E39" s="22">
        <f t="shared" si="23"/>
        <v>1219465.9053415505</v>
      </c>
      <c r="F39" s="22">
        <f t="shared" si="23"/>
        <v>1273477.959907695</v>
      </c>
      <c r="G39" s="22">
        <f t="shared" si="23"/>
        <v>1329882.2929505699</v>
      </c>
      <c r="H39" s="22">
        <f t="shared" si="23"/>
        <v>2430373.5089026601</v>
      </c>
      <c r="I39" s="22">
        <f t="shared" si="23"/>
        <v>2538018.5574472481</v>
      </c>
      <c r="J39" s="22">
        <f t="shared" si="23"/>
        <v>2650431.3737582806</v>
      </c>
      <c r="K39" s="22">
        <f t="shared" si="23"/>
        <v>2767823.1297362028</v>
      </c>
      <c r="L39" s="22">
        <f t="shared" si="23"/>
        <v>2890414.3504156172</v>
      </c>
    </row>
    <row r="40" spans="1:12" x14ac:dyDescent="0.15">
      <c r="A40" s="4" t="s">
        <v>6</v>
      </c>
      <c r="B40" s="23">
        <f t="shared" ref="B40:L40" si="24">B35*365.24</f>
        <v>1011943.0979687558</v>
      </c>
      <c r="C40" s="23">
        <f t="shared" si="24"/>
        <v>1056763.6424267108</v>
      </c>
      <c r="D40" s="23">
        <f t="shared" si="24"/>
        <v>1103569.3589852906</v>
      </c>
      <c r="E40" s="23">
        <f t="shared" si="24"/>
        <v>1152448.1740255058</v>
      </c>
      <c r="F40" s="23">
        <f t="shared" si="24"/>
        <v>1203491.9083254696</v>
      </c>
      <c r="G40" s="23">
        <f t="shared" si="24"/>
        <v>1256796.4495493439</v>
      </c>
      <c r="H40" s="23">
        <f t="shared" si="24"/>
        <v>2296808.3816581615</v>
      </c>
      <c r="I40" s="23">
        <f t="shared" si="24"/>
        <v>2398537.621561225</v>
      </c>
      <c r="J40" s="23">
        <f t="shared" si="24"/>
        <v>2504772.6088021598</v>
      </c>
      <c r="K40" s="23">
        <f t="shared" si="24"/>
        <v>2615712.9099863181</v>
      </c>
      <c r="L40" s="23">
        <f t="shared" si="24"/>
        <v>2731566.9308365192</v>
      </c>
    </row>
    <row r="41" spans="1:12" x14ac:dyDescent="0.15">
      <c r="A41" s="4" t="s">
        <v>7</v>
      </c>
      <c r="B41" s="23">
        <f t="shared" ref="B41:L41" si="25">B36*365.24</f>
        <v>674628.73197917058</v>
      </c>
      <c r="C41" s="23">
        <f t="shared" si="25"/>
        <v>704509.09495114058</v>
      </c>
      <c r="D41" s="23">
        <f t="shared" si="25"/>
        <v>735712.90599019383</v>
      </c>
      <c r="E41" s="23">
        <f t="shared" si="25"/>
        <v>768298.78268367052</v>
      </c>
      <c r="F41" s="23">
        <f t="shared" si="25"/>
        <v>802327.93888364639</v>
      </c>
      <c r="G41" s="23">
        <f t="shared" si="25"/>
        <v>837864.29969956272</v>
      </c>
      <c r="H41" s="23">
        <f t="shared" si="25"/>
        <v>1531205.5877721079</v>
      </c>
      <c r="I41" s="23">
        <f t="shared" si="25"/>
        <v>1599025.0810408168</v>
      </c>
      <c r="J41" s="23">
        <f t="shared" si="25"/>
        <v>1669848.4058681065</v>
      </c>
      <c r="K41" s="23">
        <f t="shared" si="25"/>
        <v>1743808.6066575458</v>
      </c>
      <c r="L41" s="23">
        <f t="shared" si="25"/>
        <v>1821044.6205576796</v>
      </c>
    </row>
    <row r="42" spans="1:12" ht="14" thickBot="1" x14ac:dyDescent="0.2">
      <c r="A42" s="6" t="s">
        <v>8</v>
      </c>
      <c r="B42" s="24">
        <f t="shared" ref="B42:L42" si="26">B37*365.24</f>
        <v>445254.96310625254</v>
      </c>
      <c r="C42" s="24">
        <f t="shared" si="26"/>
        <v>464976.00266775273</v>
      </c>
      <c r="D42" s="24">
        <f t="shared" si="26"/>
        <v>485570.51795352803</v>
      </c>
      <c r="E42" s="24">
        <f t="shared" si="26"/>
        <v>507077.19657122256</v>
      </c>
      <c r="F42" s="24">
        <f t="shared" si="26"/>
        <v>529536.43966320669</v>
      </c>
      <c r="G42" s="24">
        <f t="shared" si="26"/>
        <v>552990.43780171138</v>
      </c>
      <c r="H42" s="24">
        <f t="shared" si="26"/>
        <v>1010595.687929591</v>
      </c>
      <c r="I42" s="24">
        <f t="shared" si="26"/>
        <v>1055356.5534869391</v>
      </c>
      <c r="J42" s="24">
        <f t="shared" si="26"/>
        <v>1102099.9478729505</v>
      </c>
      <c r="K42" s="24">
        <f t="shared" si="26"/>
        <v>1150913.6803939801</v>
      </c>
      <c r="L42" s="24">
        <f t="shared" si="26"/>
        <v>1201889.4495680681</v>
      </c>
    </row>
    <row r="43" spans="1:12" ht="14" thickBot="1" x14ac:dyDescent="0.2">
      <c r="B43" s="25" t="s">
        <v>23</v>
      </c>
      <c r="C43" s="25" t="s">
        <v>23</v>
      </c>
      <c r="D43" s="25" t="s">
        <v>23</v>
      </c>
      <c r="E43" s="25" t="s">
        <v>23</v>
      </c>
      <c r="F43" s="25" t="s">
        <v>23</v>
      </c>
      <c r="G43" s="25" t="s">
        <v>23</v>
      </c>
      <c r="H43" s="25" t="s">
        <v>23</v>
      </c>
      <c r="I43" s="25" t="s">
        <v>23</v>
      </c>
      <c r="J43" s="25" t="s">
        <v>23</v>
      </c>
      <c r="K43" s="25" t="s">
        <v>23</v>
      </c>
      <c r="L43" s="25" t="s">
        <v>23</v>
      </c>
    </row>
    <row r="44" spans="1:12" x14ac:dyDescent="0.15">
      <c r="A44" s="2" t="s">
        <v>4</v>
      </c>
      <c r="B44" s="22">
        <f t="shared" ref="B44:L44" si="27">B39*(1+B49)/(B49-B50-B51)</f>
        <v>43902394.477430888</v>
      </c>
      <c r="C44" s="22">
        <f t="shared" si="27"/>
        <v>45846900.277644485</v>
      </c>
      <c r="D44" s="22">
        <f t="shared" si="27"/>
        <v>47877531.284741923</v>
      </c>
      <c r="E44" s="22">
        <f t="shared" si="27"/>
        <v>49998102.119003557</v>
      </c>
      <c r="F44" s="22">
        <f t="shared" si="27"/>
        <v>52212596.356215484</v>
      </c>
      <c r="G44" s="22">
        <f t="shared" si="27"/>
        <v>54525174.010973357</v>
      </c>
      <c r="H44" s="22">
        <f t="shared" si="27"/>
        <v>99645313.865009055</v>
      </c>
      <c r="I44" s="22">
        <f t="shared" si="27"/>
        <v>104058760.85533716</v>
      </c>
      <c r="J44" s="22">
        <f t="shared" si="27"/>
        <v>108667686.3240895</v>
      </c>
      <c r="K44" s="22">
        <f t="shared" si="27"/>
        <v>113480748.31918429</v>
      </c>
      <c r="L44" s="22">
        <f t="shared" si="27"/>
        <v>118506988.36704028</v>
      </c>
    </row>
    <row r="45" spans="1:12" x14ac:dyDescent="0.15">
      <c r="A45" s="4" t="s">
        <v>6</v>
      </c>
      <c r="B45" s="23">
        <f t="shared" ref="B45:L45" si="28">B40*(1+B49)/(B49-B50-B51)</f>
        <v>41489667.016718984</v>
      </c>
      <c r="C45" s="23">
        <f t="shared" si="28"/>
        <v>43327309.339495137</v>
      </c>
      <c r="D45" s="23">
        <f t="shared" si="28"/>
        <v>45246343.71839691</v>
      </c>
      <c r="E45" s="23">
        <f t="shared" si="28"/>
        <v>47250375.13504573</v>
      </c>
      <c r="F45" s="23">
        <f t="shared" si="28"/>
        <v>49343168.241344251</v>
      </c>
      <c r="G45" s="23">
        <f t="shared" si="28"/>
        <v>51528654.431523092</v>
      </c>
      <c r="H45" s="23">
        <f t="shared" si="28"/>
        <v>94169143.647984609</v>
      </c>
      <c r="I45" s="23">
        <f t="shared" si="28"/>
        <v>98340042.484010205</v>
      </c>
      <c r="J45" s="23">
        <f t="shared" si="28"/>
        <v>102695676.96088853</v>
      </c>
      <c r="K45" s="23">
        <f t="shared" si="28"/>
        <v>107244229.30943902</v>
      </c>
      <c r="L45" s="23">
        <f t="shared" si="28"/>
        <v>111994244.16429728</v>
      </c>
    </row>
    <row r="46" spans="1:12" x14ac:dyDescent="0.15">
      <c r="A46" s="4" t="s">
        <v>7</v>
      </c>
      <c r="B46" s="23">
        <f t="shared" ref="B46:L46" si="29">B41*(1+B49)/(B49-B50-B51)</f>
        <v>27659778.01114599</v>
      </c>
      <c r="C46" s="23">
        <f t="shared" si="29"/>
        <v>28884872.892996762</v>
      </c>
      <c r="D46" s="23">
        <f t="shared" si="29"/>
        <v>30164229.145597946</v>
      </c>
      <c r="E46" s="23">
        <f t="shared" si="29"/>
        <v>31500250.090030488</v>
      </c>
      <c r="F46" s="23">
        <f t="shared" si="29"/>
        <v>32895445.494229499</v>
      </c>
      <c r="G46" s="23">
        <f t="shared" si="29"/>
        <v>34352436.287682071</v>
      </c>
      <c r="H46" s="23">
        <f t="shared" si="29"/>
        <v>62779429.098656416</v>
      </c>
      <c r="I46" s="23">
        <f t="shared" si="29"/>
        <v>65560028.322673485</v>
      </c>
      <c r="J46" s="23">
        <f t="shared" si="29"/>
        <v>68463784.640592366</v>
      </c>
      <c r="K46" s="23">
        <f t="shared" si="29"/>
        <v>71496152.872959375</v>
      </c>
      <c r="L46" s="23">
        <f t="shared" si="29"/>
        <v>74662829.44286485</v>
      </c>
    </row>
    <row r="47" spans="1:12" ht="14" thickBot="1" x14ac:dyDescent="0.2">
      <c r="A47" s="6" t="s">
        <v>8</v>
      </c>
      <c r="B47" s="24">
        <f t="shared" ref="B47:L47" si="30">B42*(1+B49)/(B49-B50-B51)</f>
        <v>18255453.48735635</v>
      </c>
      <c r="C47" s="24">
        <f t="shared" si="30"/>
        <v>19064016.109377861</v>
      </c>
      <c r="D47" s="24">
        <f t="shared" si="30"/>
        <v>19908391.236094646</v>
      </c>
      <c r="E47" s="24">
        <f t="shared" si="30"/>
        <v>20790165.059420124</v>
      </c>
      <c r="F47" s="24">
        <f t="shared" si="30"/>
        <v>21710994.026191469</v>
      </c>
      <c r="G47" s="24">
        <f t="shared" si="30"/>
        <v>22672607.949870162</v>
      </c>
      <c r="H47" s="24">
        <f t="shared" si="30"/>
        <v>41434423.205113225</v>
      </c>
      <c r="I47" s="24">
        <f t="shared" si="30"/>
        <v>43269618.692964502</v>
      </c>
      <c r="J47" s="24">
        <f t="shared" si="30"/>
        <v>45186097.862790957</v>
      </c>
      <c r="K47" s="24">
        <f t="shared" si="30"/>
        <v>47187460.896153174</v>
      </c>
      <c r="L47" s="24">
        <f t="shared" si="30"/>
        <v>49277467.432290785</v>
      </c>
    </row>
    <row r="48" spans="1:12" ht="14" thickBot="1" x14ac:dyDescent="0.2"/>
    <row r="49" spans="1:12" x14ac:dyDescent="0.15">
      <c r="A49" s="2" t="s">
        <v>24</v>
      </c>
      <c r="B49" s="18">
        <v>2.5000000000000001E-2</v>
      </c>
      <c r="C49" s="18">
        <v>2.5000000000000001E-2</v>
      </c>
      <c r="D49" s="18">
        <v>2.5000000000000001E-2</v>
      </c>
      <c r="E49" s="18">
        <v>2.5000000000000001E-2</v>
      </c>
      <c r="F49" s="18">
        <v>2.5000000000000001E-2</v>
      </c>
      <c r="G49" s="18">
        <v>2.5000000000000001E-2</v>
      </c>
      <c r="H49" s="18">
        <v>2.5000000000000001E-2</v>
      </c>
      <c r="I49" s="18">
        <v>2.5000000000000001E-2</v>
      </c>
      <c r="J49" s="18">
        <v>2.5000000000000001E-2</v>
      </c>
      <c r="K49" s="18">
        <v>2.5000000000000001E-2</v>
      </c>
      <c r="L49" s="18">
        <v>2.5000000000000001E-2</v>
      </c>
    </row>
    <row r="50" spans="1:12" x14ac:dyDescent="0.15">
      <c r="A50" s="4" t="s">
        <v>25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</row>
    <row r="51" spans="1:12" ht="14" thickBot="1" x14ac:dyDescent="0.2">
      <c r="A51" s="6" t="s">
        <v>26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Knudson, Alexander</cp:lastModifiedBy>
  <cp:revision>3</cp:revision>
  <dcterms:created xsi:type="dcterms:W3CDTF">2024-11-04T06:57:24Z</dcterms:created>
  <dcterms:modified xsi:type="dcterms:W3CDTF">2025-03-20T03:14:41Z</dcterms:modified>
  <dc:language>en-US</dc:language>
</cp:coreProperties>
</file>